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" sheetId="1" r:id="rId1"/>
  </sheets>
  <calcPr calcId="144525"/>
</workbook>
</file>

<file path=xl/comments1.xml><?xml version="1.0" encoding="utf-8"?>
<comments xmlns="http://schemas.openxmlformats.org/spreadsheetml/2006/main">
  <authors>
    <author>罗昭培</author>
  </authors>
  <commentList>
    <comment ref="Q15" authorId="0">
      <text>
        <r>
          <rPr>
            <b/>
            <sz val="9"/>
            <rFont val="宋体"/>
            <charset val="134"/>
          </rPr>
          <t>罗昭培:四舍五入原因，公式计算金额需手动减一万。</t>
        </r>
      </text>
    </comment>
  </commentList>
</comments>
</file>

<file path=xl/sharedStrings.xml><?xml version="1.0" encoding="utf-8"?>
<sst xmlns="http://schemas.openxmlformats.org/spreadsheetml/2006/main" count="61" uniqueCount="50">
  <si>
    <t xml:space="preserve">  附件</t>
  </si>
  <si>
    <t>2019年度全省环境空气质量考核激励资金清算表</t>
  </si>
  <si>
    <r>
      <rPr>
        <sz val="12"/>
        <color theme="1"/>
        <rFont val="仿宋_GB2312"/>
        <charset val="134"/>
      </rPr>
      <t>市（州）</t>
    </r>
  </si>
  <si>
    <r>
      <rPr>
        <sz val="12"/>
        <color theme="1"/>
        <rFont val="Times New Roman"/>
        <charset val="134"/>
      </rPr>
      <t>2019</t>
    </r>
    <r>
      <rPr>
        <sz val="12"/>
        <color theme="1"/>
        <rFont val="仿宋_GB2312"/>
        <charset val="134"/>
      </rPr>
      <t>年同比上年改善情况（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仿宋_GB2312"/>
        <charset val="134"/>
      </rPr>
      <t>）</t>
    </r>
  </si>
  <si>
    <r>
      <rPr>
        <sz val="12"/>
        <color theme="1"/>
        <rFont val="Times New Roman"/>
        <charset val="134"/>
      </rPr>
      <t>2019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PM</t>
    </r>
    <r>
      <rPr>
        <vertAlign val="subscript"/>
        <sz val="12"/>
        <color theme="1"/>
        <rFont val="Times New Roman"/>
        <charset val="134"/>
      </rPr>
      <t>2.5</t>
    </r>
    <r>
      <rPr>
        <sz val="12"/>
        <color theme="1"/>
        <rFont val="仿宋_GB2312"/>
        <charset val="134"/>
      </rPr>
      <t>目标值（微克</t>
    </r>
    <r>
      <rPr>
        <sz val="12"/>
        <color theme="1"/>
        <rFont val="Times New Roman"/>
        <charset val="134"/>
      </rPr>
      <t>/</t>
    </r>
    <r>
      <rPr>
        <sz val="12"/>
        <color theme="1"/>
        <rFont val="仿宋_GB2312"/>
        <charset val="134"/>
      </rPr>
      <t>立方米）</t>
    </r>
  </si>
  <si>
    <r>
      <rPr>
        <sz val="12"/>
        <color theme="1"/>
        <rFont val="仿宋_GB2312"/>
        <charset val="134"/>
      </rPr>
      <t>年度目标任务激励资金（万元）</t>
    </r>
  </si>
  <si>
    <t>同比改善激励资金（万元）</t>
  </si>
  <si>
    <r>
      <rPr>
        <sz val="12"/>
        <color theme="1"/>
        <rFont val="仿宋_GB2312"/>
        <charset val="134"/>
      </rPr>
      <t>扣罚地方财政资金（万元）</t>
    </r>
  </si>
  <si>
    <r>
      <rPr>
        <sz val="12"/>
        <color theme="1"/>
        <rFont val="仿宋_GB2312"/>
        <charset val="134"/>
      </rPr>
      <t>总得资金（万元）</t>
    </r>
  </si>
  <si>
    <r>
      <rPr>
        <sz val="12"/>
        <color theme="1"/>
        <rFont val="仿宋_GB2312"/>
        <charset val="134"/>
      </rPr>
      <t>补发或扣收</t>
    </r>
    <r>
      <rPr>
        <sz val="12"/>
        <color theme="1"/>
        <rFont val="Times New Roman"/>
        <charset val="134"/>
      </rPr>
      <t>(</t>
    </r>
    <r>
      <rPr>
        <sz val="12"/>
        <color theme="1"/>
        <rFont val="仿宋_GB2312"/>
        <charset val="134"/>
      </rPr>
      <t>罚</t>
    </r>
    <r>
      <rPr>
        <sz val="12"/>
        <color theme="1"/>
        <rFont val="Times New Roman"/>
        <charset val="134"/>
      </rPr>
      <t>)</t>
    </r>
    <r>
      <rPr>
        <sz val="12"/>
        <color theme="1"/>
        <rFont val="仿宋_GB2312"/>
        <charset val="134"/>
      </rPr>
      <t>资金（万元）</t>
    </r>
  </si>
  <si>
    <t>备注</t>
  </si>
  <si>
    <r>
      <rPr>
        <sz val="12"/>
        <color theme="1"/>
        <rFont val="Times New Roman"/>
        <charset val="134"/>
      </rPr>
      <t>SO</t>
    </r>
    <r>
      <rPr>
        <vertAlign val="subscript"/>
        <sz val="12"/>
        <color theme="1"/>
        <rFont val="Times New Roman"/>
        <charset val="134"/>
      </rPr>
      <t>2</t>
    </r>
  </si>
  <si>
    <r>
      <rPr>
        <sz val="12"/>
        <color theme="1"/>
        <rFont val="Times New Roman"/>
        <charset val="134"/>
      </rPr>
      <t>NO</t>
    </r>
    <r>
      <rPr>
        <vertAlign val="subscript"/>
        <sz val="12"/>
        <color theme="1"/>
        <rFont val="Times New Roman"/>
        <charset val="134"/>
      </rPr>
      <t>2</t>
    </r>
  </si>
  <si>
    <r>
      <rPr>
        <sz val="12"/>
        <color theme="1"/>
        <rFont val="Times New Roman"/>
        <charset val="134"/>
      </rPr>
      <t>O</t>
    </r>
    <r>
      <rPr>
        <vertAlign val="subscript"/>
        <sz val="12"/>
        <color theme="1"/>
        <rFont val="Times New Roman"/>
        <charset val="134"/>
      </rPr>
      <t>3</t>
    </r>
  </si>
  <si>
    <t>CO</t>
  </si>
  <si>
    <r>
      <rPr>
        <sz val="12"/>
        <color theme="1"/>
        <rFont val="Times New Roman"/>
        <charset val="134"/>
      </rPr>
      <t>PM</t>
    </r>
    <r>
      <rPr>
        <vertAlign val="subscript"/>
        <sz val="12"/>
        <color theme="1"/>
        <rFont val="Times New Roman"/>
        <charset val="134"/>
      </rPr>
      <t>10</t>
    </r>
  </si>
  <si>
    <r>
      <rPr>
        <sz val="12"/>
        <color theme="1"/>
        <rFont val="Times New Roman"/>
        <charset val="134"/>
      </rPr>
      <t>PM</t>
    </r>
    <r>
      <rPr>
        <vertAlign val="subscript"/>
        <sz val="12"/>
        <color theme="1"/>
        <rFont val="Times New Roman"/>
        <charset val="134"/>
      </rPr>
      <t>2.5</t>
    </r>
  </si>
  <si>
    <r>
      <rPr>
        <sz val="12"/>
        <color theme="1"/>
        <rFont val="仿宋_GB2312"/>
        <charset val="134"/>
      </rPr>
      <t>优良天数率</t>
    </r>
  </si>
  <si>
    <r>
      <rPr>
        <sz val="12"/>
        <color theme="1"/>
        <rFont val="仿宋_GB2312"/>
        <charset val="134"/>
      </rPr>
      <t>空气质量</t>
    </r>
    <r>
      <rPr>
        <sz val="12"/>
        <color theme="1"/>
        <rFont val="Times New Roman"/>
        <charset val="134"/>
      </rPr>
      <t>(</t>
    </r>
    <r>
      <rPr>
        <sz val="12"/>
        <color theme="1"/>
        <rFont val="仿宋_GB2312"/>
        <charset val="134"/>
      </rPr>
      <t>权重核算</t>
    </r>
    <r>
      <rPr>
        <sz val="12"/>
        <color theme="1"/>
        <rFont val="Times New Roman"/>
        <charset val="134"/>
      </rPr>
      <t>)</t>
    </r>
  </si>
  <si>
    <t>占全省改善比例（%）</t>
  </si>
  <si>
    <t>年均浓度（实况）</t>
  </si>
  <si>
    <t>基本目标（实况）</t>
  </si>
  <si>
    <t>奋斗目标（实况）</t>
  </si>
  <si>
    <r>
      <rPr>
        <sz val="12"/>
        <color theme="1"/>
        <rFont val="仿宋_GB2312"/>
        <charset val="134"/>
      </rPr>
      <t>预分配</t>
    </r>
  </si>
  <si>
    <r>
      <rPr>
        <sz val="12"/>
        <color theme="1"/>
        <rFont val="仿宋_GB2312"/>
        <charset val="134"/>
      </rPr>
      <t>实得</t>
    </r>
  </si>
  <si>
    <r>
      <rPr>
        <sz val="12"/>
        <color theme="1"/>
        <rFont val="仿宋_GB2312"/>
        <charset val="134"/>
      </rPr>
      <t>成都市</t>
    </r>
  </si>
  <si>
    <r>
      <rPr>
        <sz val="12"/>
        <color theme="1"/>
        <rFont val="仿宋_GB2312"/>
        <charset val="134"/>
      </rPr>
      <t>自贡市</t>
    </r>
  </si>
  <si>
    <r>
      <rPr>
        <sz val="12"/>
        <color theme="1"/>
        <rFont val="仿宋_GB2312"/>
        <charset val="134"/>
      </rPr>
      <t>攀枝花市</t>
    </r>
  </si>
  <si>
    <t>达标市州，超过波动范围</t>
  </si>
  <si>
    <r>
      <rPr>
        <sz val="12"/>
        <color theme="1"/>
        <rFont val="仿宋_GB2312"/>
        <charset val="134"/>
      </rPr>
      <t>泸州市</t>
    </r>
  </si>
  <si>
    <r>
      <rPr>
        <sz val="12"/>
        <color theme="1"/>
        <rFont val="仿宋_GB2312"/>
        <charset val="134"/>
      </rPr>
      <t>德阳市</t>
    </r>
  </si>
  <si>
    <r>
      <rPr>
        <sz val="12"/>
        <color theme="1"/>
        <rFont val="仿宋_GB2312"/>
        <charset val="134"/>
      </rPr>
      <t>绵阳市</t>
    </r>
  </si>
  <si>
    <r>
      <rPr>
        <sz val="12"/>
        <color theme="1"/>
        <rFont val="仿宋_GB2312"/>
        <charset val="134"/>
      </rPr>
      <t>广元市</t>
    </r>
  </si>
  <si>
    <r>
      <rPr>
        <sz val="12"/>
        <color theme="1"/>
        <rFont val="仿宋_GB2312"/>
        <charset val="134"/>
      </rPr>
      <t>遂宁市</t>
    </r>
  </si>
  <si>
    <t>达标市州</t>
  </si>
  <si>
    <r>
      <rPr>
        <sz val="12"/>
        <color theme="1"/>
        <rFont val="仿宋_GB2312"/>
        <charset val="134"/>
      </rPr>
      <t>内江市</t>
    </r>
  </si>
  <si>
    <r>
      <rPr>
        <sz val="12"/>
        <color theme="1"/>
        <rFont val="仿宋_GB2312"/>
        <charset val="134"/>
      </rPr>
      <t>乐山市</t>
    </r>
  </si>
  <si>
    <r>
      <rPr>
        <sz val="12"/>
        <color theme="1"/>
        <rFont val="仿宋_GB2312"/>
        <charset val="134"/>
      </rPr>
      <t>南充市</t>
    </r>
  </si>
  <si>
    <r>
      <rPr>
        <sz val="12"/>
        <color theme="1"/>
        <rFont val="仿宋_GB2312"/>
        <charset val="134"/>
      </rPr>
      <t>宜宾市</t>
    </r>
  </si>
  <si>
    <r>
      <rPr>
        <sz val="12"/>
        <color theme="1"/>
        <rFont val="仿宋_GB2312"/>
        <charset val="134"/>
      </rPr>
      <t>广安市</t>
    </r>
  </si>
  <si>
    <r>
      <rPr>
        <sz val="12"/>
        <color theme="1"/>
        <rFont val="仿宋_GB2312"/>
        <charset val="134"/>
      </rPr>
      <t>达州市</t>
    </r>
  </si>
  <si>
    <r>
      <rPr>
        <sz val="12"/>
        <color theme="1"/>
        <rFont val="仿宋_GB2312"/>
        <charset val="134"/>
      </rPr>
      <t>巴中市</t>
    </r>
  </si>
  <si>
    <r>
      <rPr>
        <sz val="12"/>
        <color theme="1"/>
        <rFont val="仿宋_GB2312"/>
        <charset val="134"/>
      </rPr>
      <t>雅安市</t>
    </r>
  </si>
  <si>
    <r>
      <rPr>
        <sz val="12"/>
        <color theme="1"/>
        <rFont val="仿宋_GB2312"/>
        <charset val="134"/>
      </rPr>
      <t>眉山市</t>
    </r>
  </si>
  <si>
    <r>
      <rPr>
        <sz val="12"/>
        <color theme="1"/>
        <rFont val="仿宋_GB2312"/>
        <charset val="134"/>
      </rPr>
      <t>资阳市</t>
    </r>
  </si>
  <si>
    <r>
      <rPr>
        <sz val="12"/>
        <color theme="1"/>
        <rFont val="仿宋_GB2312"/>
        <charset val="134"/>
      </rPr>
      <t>阿坝州</t>
    </r>
  </si>
  <si>
    <r>
      <rPr>
        <sz val="12"/>
        <color theme="1"/>
        <rFont val="仿宋_GB2312"/>
        <charset val="134"/>
      </rPr>
      <t>甘孜州</t>
    </r>
  </si>
  <si>
    <r>
      <rPr>
        <sz val="12"/>
        <color theme="1"/>
        <rFont val="仿宋_GB2312"/>
        <charset val="134"/>
      </rPr>
      <t>凉山州</t>
    </r>
  </si>
  <si>
    <r>
      <rPr>
        <sz val="12"/>
        <color theme="1"/>
        <rFont val="仿宋_GB2312"/>
        <charset val="134"/>
      </rPr>
      <t>总计</t>
    </r>
  </si>
  <si>
    <t>备注：改善情况为负表示改善；补发或扣收(罚)资金为负表示扣收(罚)，补发或扣收(罚)资金为正表示补发。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</si>
</sst>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2"/>
      <color theme="1"/>
      <name val="Times New Roman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zoomScale="85" zoomScaleNormal="85" workbookViewId="0">
      <selection activeCell="H5" sqref="H5"/>
    </sheetView>
  </sheetViews>
  <sheetFormatPr defaultColWidth="9" defaultRowHeight="13.5"/>
  <cols>
    <col min="1" max="1" width="9" style="2"/>
    <col min="2" max="8" width="9" style="2" customWidth="1"/>
    <col min="9" max="10" width="9" style="3" customWidth="1"/>
    <col min="11" max="14" width="9" style="2" customWidth="1"/>
    <col min="15" max="15" width="11.25" style="2" customWidth="1"/>
    <col min="16" max="16" width="9" style="2" customWidth="1"/>
    <col min="17" max="17" width="10.625" style="4" customWidth="1"/>
    <col min="18" max="18" width="9" style="2" customWidth="1"/>
    <col min="19" max="19" width="11.575" style="2" customWidth="1"/>
    <col min="20" max="20" width="9" style="2" customWidth="1"/>
    <col min="21" max="23" width="9" style="2" hidden="1" customWidth="1"/>
    <col min="24" max="24" width="9.25" style="2"/>
    <col min="25" max="25" width="10.625" style="2"/>
    <col min="26" max="26" width="9.375" style="2"/>
    <col min="27" max="16384" width="9" style="2"/>
  </cols>
  <sheetData>
    <row r="1" s="1" customFormat="1" ht="22" customHeight="1" spans="1:17">
      <c r="A1" s="1" t="s">
        <v>0</v>
      </c>
      <c r="I1" s="11"/>
      <c r="J1" s="11"/>
      <c r="Q1" s="18"/>
    </row>
    <row r="2" ht="44.2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34.5" customHeight="1" spans="1:22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12"/>
      <c r="J3" s="12"/>
      <c r="K3" s="6" t="s">
        <v>4</v>
      </c>
      <c r="L3" s="6"/>
      <c r="M3" s="6"/>
      <c r="N3" s="6" t="s">
        <v>5</v>
      </c>
      <c r="O3" s="6"/>
      <c r="P3" s="13" t="s">
        <v>6</v>
      </c>
      <c r="Q3" s="13"/>
      <c r="R3" s="6" t="s">
        <v>7</v>
      </c>
      <c r="S3" s="6" t="s">
        <v>8</v>
      </c>
      <c r="T3" s="6" t="s">
        <v>9</v>
      </c>
      <c r="U3" s="19" t="s">
        <v>10</v>
      </c>
      <c r="V3" s="19"/>
    </row>
    <row r="4" ht="96.95" customHeight="1" spans="1:22">
      <c r="A4" s="6"/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6" t="s">
        <v>23</v>
      </c>
      <c r="O4" s="6" t="s">
        <v>24</v>
      </c>
      <c r="P4" s="6" t="s">
        <v>23</v>
      </c>
      <c r="Q4" s="6" t="s">
        <v>24</v>
      </c>
      <c r="R4" s="6"/>
      <c r="S4" s="6"/>
      <c r="T4" s="6"/>
      <c r="U4" s="19"/>
      <c r="V4" s="19"/>
    </row>
    <row r="5" ht="15.75" spans="1:20">
      <c r="A5" s="6" t="s">
        <v>25</v>
      </c>
      <c r="B5" s="7">
        <v>-24.7</v>
      </c>
      <c r="C5" s="7">
        <v>-4.5</v>
      </c>
      <c r="D5" s="7">
        <v>4.6</v>
      </c>
      <c r="E5" s="7">
        <v>-8.3</v>
      </c>
      <c r="F5" s="7">
        <v>-5.8</v>
      </c>
      <c r="G5" s="8">
        <v>-6.4</v>
      </c>
      <c r="H5" s="8">
        <v>4.1</v>
      </c>
      <c r="I5" s="14">
        <f t="shared" ref="I5:I25" si="0">B5*0.1+C5*0.15+D5*0.15+E5*0.05+F5*0.05+G5*0.25+H5*0.25</f>
        <v>-3.735</v>
      </c>
      <c r="J5" s="15">
        <f>ROUND((100*I5/SUM($I$5:$I$6,$I$10:$I$13,$I$15:$I$17,$I$20)),1)</f>
        <v>9.3</v>
      </c>
      <c r="K5" s="8">
        <v>42.6</v>
      </c>
      <c r="L5" s="8">
        <v>46.8</v>
      </c>
      <c r="M5" s="8">
        <v>45.3</v>
      </c>
      <c r="N5" s="7">
        <v>500</v>
      </c>
      <c r="O5" s="8">
        <v>500</v>
      </c>
      <c r="P5" s="7">
        <v>220</v>
      </c>
      <c r="Q5" s="20">
        <f>ROUND((($N$26-$O$26+$R$26+$P$7+$P$8+$P$9+$P$14+$P$18+$P$19+$P$21+$P$22+$P$23+$P$24+$P$25)*J5/100+P5),0)</f>
        <v>765</v>
      </c>
      <c r="R5" s="8">
        <f t="shared" ref="R5:R10" si="1">N5-O5</f>
        <v>0</v>
      </c>
      <c r="S5" s="8">
        <f t="shared" ref="S5:S25" si="2">ROUND((O5+Q5),0)</f>
        <v>1265</v>
      </c>
      <c r="T5" s="8">
        <f t="shared" ref="T5:T25" si="3">S5-N5-P5-R5</f>
        <v>545</v>
      </c>
    </row>
    <row r="6" ht="15.75" spans="1:20">
      <c r="A6" s="6" t="s">
        <v>26</v>
      </c>
      <c r="B6" s="7">
        <v>-37.7</v>
      </c>
      <c r="C6" s="7">
        <v>-7.4</v>
      </c>
      <c r="D6" s="7">
        <v>-1.3</v>
      </c>
      <c r="E6" s="7">
        <v>-8.3</v>
      </c>
      <c r="F6" s="7">
        <v>-4.7</v>
      </c>
      <c r="G6" s="8">
        <v>-8.6</v>
      </c>
      <c r="H6" s="8">
        <v>8.8</v>
      </c>
      <c r="I6" s="14">
        <f t="shared" si="0"/>
        <v>-5.675</v>
      </c>
      <c r="J6" s="15">
        <f>ROUND((100*I6/SUM($I$5:$I$6,$I$10:$I$13,$I$15:$I$17,$I$20)),1)</f>
        <v>14.2</v>
      </c>
      <c r="K6" s="8">
        <v>44.9</v>
      </c>
      <c r="L6" s="8">
        <v>51.4</v>
      </c>
      <c r="M6" s="8">
        <v>49.6</v>
      </c>
      <c r="N6" s="7">
        <v>500</v>
      </c>
      <c r="O6" s="8">
        <v>500</v>
      </c>
      <c r="P6" s="7">
        <v>214</v>
      </c>
      <c r="Q6" s="20">
        <f>ROUND((($N$26-$O$26+$R$26+$P$7+$P$8+$P$9+$P$14+$P$18+$P$19+$P$21+$P$22+$P$23+$P$24+$P$25)*J6/100+P6),0)</f>
        <v>1046</v>
      </c>
      <c r="R6" s="8">
        <v>0</v>
      </c>
      <c r="S6" s="8">
        <f t="shared" si="2"/>
        <v>1546</v>
      </c>
      <c r="T6" s="8">
        <f t="shared" si="3"/>
        <v>832</v>
      </c>
    </row>
    <row r="7" ht="15.75" spans="1:21">
      <c r="A7" s="6" t="s">
        <v>27</v>
      </c>
      <c r="B7" s="7">
        <v>-15.3</v>
      </c>
      <c r="C7" s="7">
        <v>2.3</v>
      </c>
      <c r="D7" s="7">
        <v>9.1</v>
      </c>
      <c r="E7" s="7">
        <v>0</v>
      </c>
      <c r="F7" s="7">
        <v>3.1</v>
      </c>
      <c r="G7" s="8">
        <v>1.7</v>
      </c>
      <c r="H7" s="8">
        <v>-1.7</v>
      </c>
      <c r="I7" s="14">
        <f t="shared" si="0"/>
        <v>0.335</v>
      </c>
      <c r="J7" s="8">
        <v>0</v>
      </c>
      <c r="K7" s="8">
        <v>29.6</v>
      </c>
      <c r="L7" s="8">
        <v>25.7</v>
      </c>
      <c r="M7" s="8">
        <v>25.7</v>
      </c>
      <c r="N7" s="7">
        <v>500</v>
      </c>
      <c r="O7" s="8">
        <f>N7*(1-0.4)</f>
        <v>300</v>
      </c>
      <c r="P7" s="7">
        <v>214</v>
      </c>
      <c r="Q7" s="20">
        <v>0</v>
      </c>
      <c r="R7" s="8">
        <v>0</v>
      </c>
      <c r="S7" s="8">
        <f t="shared" si="2"/>
        <v>300</v>
      </c>
      <c r="T7" s="8">
        <f t="shared" si="3"/>
        <v>-414</v>
      </c>
      <c r="U7" s="2" t="s">
        <v>28</v>
      </c>
    </row>
    <row r="8" ht="15.75" spans="1:20">
      <c r="A8" s="6" t="s">
        <v>29</v>
      </c>
      <c r="B8" s="7">
        <v>-20.7</v>
      </c>
      <c r="C8" s="7">
        <v>-4.7</v>
      </c>
      <c r="D8" s="7">
        <v>6.1</v>
      </c>
      <c r="E8" s="7">
        <v>11.1</v>
      </c>
      <c r="F8" s="7">
        <v>0.4</v>
      </c>
      <c r="G8" s="8">
        <v>17.3</v>
      </c>
      <c r="H8" s="8">
        <v>-4.4</v>
      </c>
      <c r="I8" s="14">
        <f t="shared" si="0"/>
        <v>1.94</v>
      </c>
      <c r="J8" s="8">
        <v>0</v>
      </c>
      <c r="K8" s="8">
        <v>41.4</v>
      </c>
      <c r="L8" s="8">
        <v>45.5</v>
      </c>
      <c r="M8" s="8">
        <v>43.6</v>
      </c>
      <c r="N8" s="7">
        <v>500</v>
      </c>
      <c r="O8" s="8">
        <v>500</v>
      </c>
      <c r="P8" s="7">
        <v>214</v>
      </c>
      <c r="Q8" s="20">
        <v>0</v>
      </c>
      <c r="R8" s="8">
        <v>0</v>
      </c>
      <c r="S8" s="8">
        <f t="shared" si="2"/>
        <v>500</v>
      </c>
      <c r="T8" s="8">
        <f t="shared" si="3"/>
        <v>-214</v>
      </c>
    </row>
    <row r="9" ht="15.75" spans="1:20">
      <c r="A9" s="6" t="s">
        <v>30</v>
      </c>
      <c r="B9" s="7">
        <v>-32</v>
      </c>
      <c r="C9" s="7">
        <v>4.7</v>
      </c>
      <c r="D9" s="7">
        <v>4.1</v>
      </c>
      <c r="E9" s="7">
        <v>0</v>
      </c>
      <c r="F9" s="7">
        <v>-3.3</v>
      </c>
      <c r="G9" s="8">
        <v>7.5</v>
      </c>
      <c r="H9" s="8">
        <v>2</v>
      </c>
      <c r="I9" s="14">
        <f t="shared" si="0"/>
        <v>0.33</v>
      </c>
      <c r="J9" s="8">
        <v>0</v>
      </c>
      <c r="K9" s="8">
        <v>40.2</v>
      </c>
      <c r="L9" s="8">
        <v>40.6</v>
      </c>
      <c r="M9" s="8">
        <v>39.4</v>
      </c>
      <c r="N9" s="7">
        <v>500</v>
      </c>
      <c r="O9" s="8">
        <f>N9-ROUND((N9*((M9-K9)/(M9-L9))),0)</f>
        <v>167</v>
      </c>
      <c r="P9" s="7">
        <v>214</v>
      </c>
      <c r="Q9" s="20">
        <v>0</v>
      </c>
      <c r="R9" s="8">
        <f t="shared" si="1"/>
        <v>333</v>
      </c>
      <c r="S9" s="8">
        <f t="shared" si="2"/>
        <v>167</v>
      </c>
      <c r="T9" s="8">
        <f t="shared" si="3"/>
        <v>-880</v>
      </c>
    </row>
    <row r="10" ht="15.75" spans="1:20">
      <c r="A10" s="6" t="s">
        <v>31</v>
      </c>
      <c r="B10" s="7">
        <v>-10.2</v>
      </c>
      <c r="C10" s="7">
        <v>2.8</v>
      </c>
      <c r="D10" s="7">
        <v>-1.2</v>
      </c>
      <c r="E10" s="7">
        <v>0</v>
      </c>
      <c r="F10" s="7">
        <v>-8.6</v>
      </c>
      <c r="G10" s="8">
        <v>-6.5</v>
      </c>
      <c r="H10" s="7">
        <v>5.4</v>
      </c>
      <c r="I10" s="14">
        <f t="shared" si="0"/>
        <v>-1.485</v>
      </c>
      <c r="J10" s="15">
        <f>ROUND((100*I10/SUM($I$5:$I$6,$I$10:$I$13,$I$15:$I$17,$I$20)),1)</f>
        <v>3.7</v>
      </c>
      <c r="K10" s="8">
        <v>37.6</v>
      </c>
      <c r="L10" s="8">
        <v>36.3</v>
      </c>
      <c r="M10" s="8">
        <v>35.4</v>
      </c>
      <c r="N10" s="7">
        <v>500</v>
      </c>
      <c r="O10" s="8">
        <v>0</v>
      </c>
      <c r="P10" s="7">
        <v>214</v>
      </c>
      <c r="Q10" s="20">
        <f>ROUND((($N$26-$O$26+$R$26+$P$7+$P$8+$P$9+$P$14+$P$18+$P$19+$P$21+$P$22+$P$23+$P$24+$P$25)*J10/100+P10),0)</f>
        <v>431</v>
      </c>
      <c r="R10" s="8">
        <f t="shared" si="1"/>
        <v>500</v>
      </c>
      <c r="S10" s="8">
        <f t="shared" si="2"/>
        <v>431</v>
      </c>
      <c r="T10" s="8">
        <f t="shared" si="3"/>
        <v>-783</v>
      </c>
    </row>
    <row r="11" ht="15.75" spans="1:21">
      <c r="A11" s="6" t="s">
        <v>32</v>
      </c>
      <c r="B11" s="7">
        <v>-38.9</v>
      </c>
      <c r="C11" s="7">
        <v>-1.9</v>
      </c>
      <c r="D11" s="7">
        <v>-12.2</v>
      </c>
      <c r="E11" s="7">
        <v>16.7</v>
      </c>
      <c r="F11" s="7">
        <v>-3</v>
      </c>
      <c r="G11" s="8">
        <v>13.1</v>
      </c>
      <c r="H11" s="8">
        <v>0</v>
      </c>
      <c r="I11" s="14">
        <f t="shared" si="0"/>
        <v>-2.045</v>
      </c>
      <c r="J11" s="15">
        <f>ROUND((100*I11/SUM($I$5:$I$6,$I$10:$I$13,$I$15:$I$17,$I$20)),1)</f>
        <v>5.1</v>
      </c>
      <c r="K11" s="8">
        <v>27.6</v>
      </c>
      <c r="L11" s="8">
        <v>20.6</v>
      </c>
      <c r="M11" s="8">
        <v>20.6</v>
      </c>
      <c r="N11" s="7">
        <v>500</v>
      </c>
      <c r="O11" s="8">
        <f>N11*(1-0.4)</f>
        <v>300</v>
      </c>
      <c r="P11" s="7">
        <v>214</v>
      </c>
      <c r="Q11" s="20">
        <f>ROUND((($N$26-$O$26+$R$26+$P$7+$P$8+$P$9+$P$14+$P$18+$P$19+$P$21+$P$22+$P$23+$P$24+$P$25)*J11/100+P11),0)</f>
        <v>513</v>
      </c>
      <c r="R11" s="8">
        <v>0</v>
      </c>
      <c r="S11" s="8">
        <f t="shared" si="2"/>
        <v>813</v>
      </c>
      <c r="T11" s="8">
        <f t="shared" si="3"/>
        <v>99</v>
      </c>
      <c r="U11" s="2" t="s">
        <v>28</v>
      </c>
    </row>
    <row r="12" ht="15.75" spans="1:21">
      <c r="A12" s="6" t="s">
        <v>33</v>
      </c>
      <c r="B12" s="7">
        <v>2.2</v>
      </c>
      <c r="C12" s="7">
        <v>-11.5</v>
      </c>
      <c r="D12" s="7">
        <v>0.9</v>
      </c>
      <c r="E12" s="7">
        <v>-10</v>
      </c>
      <c r="F12" s="7">
        <v>-10.7</v>
      </c>
      <c r="G12" s="8">
        <v>-3.7</v>
      </c>
      <c r="H12" s="8">
        <v>0.2</v>
      </c>
      <c r="I12" s="14">
        <f t="shared" si="0"/>
        <v>-3.28</v>
      </c>
      <c r="J12" s="15">
        <f>ROUND((100*I12/SUM($I$5:$I$6,$I$10:$I$13,$I$15:$I$17,$I$20)),1)</f>
        <v>8.2</v>
      </c>
      <c r="K12" s="8">
        <v>31.2</v>
      </c>
      <c r="L12" s="8">
        <v>37.8</v>
      </c>
      <c r="M12" s="8">
        <v>36.8</v>
      </c>
      <c r="N12" s="7">
        <v>500</v>
      </c>
      <c r="O12" s="8">
        <v>500</v>
      </c>
      <c r="P12" s="7">
        <v>214</v>
      </c>
      <c r="Q12" s="20">
        <f>ROUND((($N$26-$O$26+$R$26+$P$7+$P$8+$P$9+$P$14+$P$18+$P$19+$P$21+$P$22+$P$23+$P$24+$P$25)*J12/100+P12),0)</f>
        <v>694</v>
      </c>
      <c r="R12" s="8">
        <v>0</v>
      </c>
      <c r="S12" s="8">
        <f t="shared" si="2"/>
        <v>1194</v>
      </c>
      <c r="T12" s="8">
        <f t="shared" si="3"/>
        <v>480</v>
      </c>
      <c r="U12" s="2" t="s">
        <v>34</v>
      </c>
    </row>
    <row r="13" ht="15.75" spans="1:21">
      <c r="A13" s="6" t="s">
        <v>35</v>
      </c>
      <c r="B13" s="7">
        <v>-23.4</v>
      </c>
      <c r="C13" s="7">
        <v>5.4</v>
      </c>
      <c r="D13" s="7">
        <v>-0.1</v>
      </c>
      <c r="E13" s="7">
        <v>9.1</v>
      </c>
      <c r="F13" s="7">
        <v>-4</v>
      </c>
      <c r="G13" s="8">
        <v>1.4</v>
      </c>
      <c r="H13" s="8">
        <v>0.6</v>
      </c>
      <c r="I13" s="14">
        <f t="shared" si="0"/>
        <v>-0.79</v>
      </c>
      <c r="J13" s="15">
        <f>ROUND((100*I13/SUM($I$5:$I$6,$I$10:$I$13,$I$15:$I$17,$I$20)),1)</f>
        <v>2</v>
      </c>
      <c r="K13" s="8">
        <v>35.4</v>
      </c>
      <c r="L13" s="8">
        <v>45.7</v>
      </c>
      <c r="M13" s="8">
        <v>43.8</v>
      </c>
      <c r="N13" s="7">
        <v>500</v>
      </c>
      <c r="O13" s="8">
        <v>500</v>
      </c>
      <c r="P13" s="7">
        <v>214</v>
      </c>
      <c r="Q13" s="20">
        <f>ROUND((($N$26-$O$26+$R$26+$P$7+$P$8+$P$9+$P$14+$P$18+$P$19+$P$21+$P$22+$P$23+$P$24+$P$25)*J13/100+P13),0)</f>
        <v>331</v>
      </c>
      <c r="R13" s="8">
        <v>0</v>
      </c>
      <c r="S13" s="8">
        <f t="shared" si="2"/>
        <v>831</v>
      </c>
      <c r="T13" s="8">
        <f t="shared" si="3"/>
        <v>117</v>
      </c>
      <c r="U13" s="2" t="s">
        <v>34</v>
      </c>
    </row>
    <row r="14" ht="15.75" spans="1:20">
      <c r="A14" s="6" t="s">
        <v>36</v>
      </c>
      <c r="B14" s="7">
        <v>5.7</v>
      </c>
      <c r="C14" s="7">
        <v>-5.3</v>
      </c>
      <c r="D14" s="7">
        <v>12.2</v>
      </c>
      <c r="E14" s="7">
        <v>0</v>
      </c>
      <c r="F14" s="7">
        <v>-8.9</v>
      </c>
      <c r="G14" s="8">
        <v>-1.2</v>
      </c>
      <c r="H14" s="8">
        <v>-2.2</v>
      </c>
      <c r="I14" s="14">
        <f t="shared" si="0"/>
        <v>0.31</v>
      </c>
      <c r="J14" s="8">
        <v>0</v>
      </c>
      <c r="K14" s="8">
        <v>41.9</v>
      </c>
      <c r="L14" s="8">
        <v>42.8</v>
      </c>
      <c r="M14" s="8">
        <v>41.2</v>
      </c>
      <c r="N14" s="7">
        <v>500</v>
      </c>
      <c r="O14" s="8">
        <f>N14-ROUND((N14*((M14-K14)/(M14-L14))),0)</f>
        <v>281</v>
      </c>
      <c r="P14" s="7">
        <v>214</v>
      </c>
      <c r="Q14" s="20">
        <v>0</v>
      </c>
      <c r="R14" s="8">
        <f>N14-O14</f>
        <v>219</v>
      </c>
      <c r="S14" s="8">
        <f t="shared" si="2"/>
        <v>281</v>
      </c>
      <c r="T14" s="8">
        <f t="shared" si="3"/>
        <v>-652</v>
      </c>
    </row>
    <row r="15" ht="15.75" spans="1:20">
      <c r="A15" s="6" t="s">
        <v>37</v>
      </c>
      <c r="B15" s="7">
        <v>-37.9</v>
      </c>
      <c r="C15" s="7">
        <v>-11.3</v>
      </c>
      <c r="D15" s="7">
        <v>-6.8</v>
      </c>
      <c r="E15" s="7">
        <v>0</v>
      </c>
      <c r="F15" s="7">
        <v>-4.1</v>
      </c>
      <c r="G15" s="8">
        <v>-3</v>
      </c>
      <c r="H15" s="7">
        <v>1.9</v>
      </c>
      <c r="I15" s="14">
        <f t="shared" si="0"/>
        <v>-6.985</v>
      </c>
      <c r="J15" s="15">
        <f>ROUND((100*I15/SUM($I$5:$I$6,$I$10:$I$13,$I$15:$I$17,$I$20)),1)</f>
        <v>17.5</v>
      </c>
      <c r="K15" s="8">
        <v>42.3</v>
      </c>
      <c r="L15" s="8">
        <v>46.1</v>
      </c>
      <c r="M15" s="8">
        <v>44.1</v>
      </c>
      <c r="N15" s="7">
        <v>500</v>
      </c>
      <c r="O15" s="8">
        <v>500</v>
      </c>
      <c r="P15" s="7">
        <v>214</v>
      </c>
      <c r="Q15" s="20">
        <f>ROUND((($N$26-$O$26+$R$26+$P$7+$P$8+$P$9+$P$14+$P$18+$P$19+$P$21+$P$22+$P$23+$P$24+$P$25)*J15/100+P15-1),0)</f>
        <v>1238</v>
      </c>
      <c r="R15" s="8">
        <v>0</v>
      </c>
      <c r="S15" s="8">
        <f t="shared" si="2"/>
        <v>1738</v>
      </c>
      <c r="T15" s="8">
        <f t="shared" si="3"/>
        <v>1024</v>
      </c>
    </row>
    <row r="16" ht="15.75" spans="1:20">
      <c r="A16" s="6" t="s">
        <v>38</v>
      </c>
      <c r="B16" s="7">
        <v>-34.5</v>
      </c>
      <c r="C16" s="7">
        <v>-7.1</v>
      </c>
      <c r="D16" s="7">
        <v>0</v>
      </c>
      <c r="E16" s="7">
        <v>-15.4</v>
      </c>
      <c r="F16" s="7">
        <v>-7.4</v>
      </c>
      <c r="G16" s="8">
        <v>-0.2</v>
      </c>
      <c r="H16" s="8">
        <v>1.4</v>
      </c>
      <c r="I16" s="14">
        <f t="shared" si="0"/>
        <v>-5.355</v>
      </c>
      <c r="J16" s="15">
        <f>ROUND((100*I16/SUM($I$5:$I$6,$I$10:$I$13,$I$15:$I$17,$I$20)),1)</f>
        <v>13.4</v>
      </c>
      <c r="K16" s="8">
        <v>46.7</v>
      </c>
      <c r="L16" s="8">
        <v>44.4</v>
      </c>
      <c r="M16" s="8">
        <v>42.6</v>
      </c>
      <c r="N16" s="7">
        <v>500</v>
      </c>
      <c r="O16" s="8">
        <v>0</v>
      </c>
      <c r="P16" s="7">
        <v>214</v>
      </c>
      <c r="Q16" s="20">
        <f>ROUND((($N$26-$O$26+$R$26+$P$7+$P$8+$P$9+$P$14+$P$18+$P$19+$P$21+$P$22+$P$23+$P$24+$P$25)*J16/100+P16),0)</f>
        <v>999</v>
      </c>
      <c r="R16" s="8">
        <f>N16-O16</f>
        <v>500</v>
      </c>
      <c r="S16" s="8">
        <f t="shared" si="2"/>
        <v>999</v>
      </c>
      <c r="T16" s="8">
        <f t="shared" si="3"/>
        <v>-215</v>
      </c>
    </row>
    <row r="17" ht="15.75" spans="1:21">
      <c r="A17" s="6" t="s">
        <v>39</v>
      </c>
      <c r="B17" s="7">
        <v>-32.1</v>
      </c>
      <c r="C17" s="7">
        <v>1.6</v>
      </c>
      <c r="D17" s="7">
        <v>3.3</v>
      </c>
      <c r="E17" s="7">
        <v>-8.3</v>
      </c>
      <c r="F17" s="7">
        <v>-13</v>
      </c>
      <c r="G17" s="8">
        <v>-10.1</v>
      </c>
      <c r="H17" s="8">
        <v>1.3</v>
      </c>
      <c r="I17" s="14">
        <f t="shared" si="0"/>
        <v>-5.74</v>
      </c>
      <c r="J17" s="15">
        <f>ROUND((100*I17/SUM($I$5:$I$6,$I$10:$I$13,$I$15:$I$17,$I$20)),1)</f>
        <v>14.4</v>
      </c>
      <c r="K17" s="8">
        <v>33.8</v>
      </c>
      <c r="L17" s="8">
        <v>37.8</v>
      </c>
      <c r="M17" s="8">
        <v>36.8</v>
      </c>
      <c r="N17" s="7">
        <v>500</v>
      </c>
      <c r="O17" s="8">
        <v>500</v>
      </c>
      <c r="P17" s="7">
        <v>214</v>
      </c>
      <c r="Q17" s="20">
        <f>ROUND((($N$26-$O$26+$R$26+$P$7+$P$8+$P$9+$P$14+$P$18+$P$19+$P$21+$P$22+$P$23+$P$24+$P$25)*J17/100+P17),0)</f>
        <v>1058</v>
      </c>
      <c r="R17" s="8">
        <v>0</v>
      </c>
      <c r="S17" s="8">
        <f t="shared" si="2"/>
        <v>1558</v>
      </c>
      <c r="T17" s="8">
        <f t="shared" si="3"/>
        <v>844</v>
      </c>
      <c r="U17" s="2" t="s">
        <v>34</v>
      </c>
    </row>
    <row r="18" ht="15.75" spans="1:20">
      <c r="A18" s="6" t="s">
        <v>40</v>
      </c>
      <c r="B18" s="7">
        <v>3.2</v>
      </c>
      <c r="C18" s="7">
        <v>16.5</v>
      </c>
      <c r="D18" s="7">
        <v>-4.1</v>
      </c>
      <c r="E18" s="7">
        <v>-5.9</v>
      </c>
      <c r="F18" s="7">
        <v>7.6</v>
      </c>
      <c r="G18" s="8">
        <v>6.5</v>
      </c>
      <c r="H18" s="8">
        <v>-1.3</v>
      </c>
      <c r="I18" s="14">
        <f t="shared" si="0"/>
        <v>3.565</v>
      </c>
      <c r="J18" s="8">
        <v>0</v>
      </c>
      <c r="K18" s="8">
        <v>45.8</v>
      </c>
      <c r="L18" s="8">
        <v>47.5</v>
      </c>
      <c r="M18" s="8">
        <v>45.9</v>
      </c>
      <c r="N18" s="7">
        <v>500</v>
      </c>
      <c r="O18" s="8">
        <v>500</v>
      </c>
      <c r="P18" s="7">
        <v>214</v>
      </c>
      <c r="Q18" s="20">
        <v>0</v>
      </c>
      <c r="R18" s="8">
        <v>0</v>
      </c>
      <c r="S18" s="8">
        <f t="shared" si="2"/>
        <v>500</v>
      </c>
      <c r="T18" s="8">
        <f t="shared" si="3"/>
        <v>-214</v>
      </c>
    </row>
    <row r="19" ht="15.75" spans="1:21">
      <c r="A19" s="6" t="s">
        <v>41</v>
      </c>
      <c r="B19" s="7">
        <v>2.4</v>
      </c>
      <c r="C19" s="7">
        <v>2.9</v>
      </c>
      <c r="D19" s="7">
        <v>3.2</v>
      </c>
      <c r="E19" s="7">
        <v>0</v>
      </c>
      <c r="F19" s="7">
        <v>-1.6</v>
      </c>
      <c r="G19" s="8">
        <v>5.9</v>
      </c>
      <c r="H19" s="8">
        <v>-1.4</v>
      </c>
      <c r="I19" s="14">
        <f t="shared" si="0"/>
        <v>2.2</v>
      </c>
      <c r="J19" s="8">
        <v>0</v>
      </c>
      <c r="K19" s="8">
        <v>32.1</v>
      </c>
      <c r="L19" s="8">
        <v>33.1</v>
      </c>
      <c r="M19" s="8">
        <v>31.7</v>
      </c>
      <c r="N19" s="7">
        <v>500</v>
      </c>
      <c r="O19" s="8">
        <v>500</v>
      </c>
      <c r="P19" s="7">
        <v>214</v>
      </c>
      <c r="Q19" s="20">
        <v>0</v>
      </c>
      <c r="R19" s="8">
        <v>0</v>
      </c>
      <c r="S19" s="8">
        <f t="shared" si="2"/>
        <v>500</v>
      </c>
      <c r="T19" s="8">
        <f t="shared" si="3"/>
        <v>-214</v>
      </c>
      <c r="U19" s="2" t="s">
        <v>34</v>
      </c>
    </row>
    <row r="20" ht="15.75" spans="1:21">
      <c r="A20" s="6" t="s">
        <v>42</v>
      </c>
      <c r="B20" s="7">
        <v>-43.3</v>
      </c>
      <c r="C20" s="7">
        <v>14.1</v>
      </c>
      <c r="D20" s="7">
        <v>15</v>
      </c>
      <c r="E20" s="7">
        <v>0</v>
      </c>
      <c r="F20" s="7">
        <v>-15.8</v>
      </c>
      <c r="G20" s="8">
        <v>-15.7</v>
      </c>
      <c r="H20" s="8">
        <v>-0.8</v>
      </c>
      <c r="I20" s="14">
        <f t="shared" si="0"/>
        <v>-4.88</v>
      </c>
      <c r="J20" s="15">
        <f>ROUND((100*I20/SUM($I$5:$I$6,$I$10:$I$13,$I$15:$I$17,$I$20)),1)</f>
        <v>12.2</v>
      </c>
      <c r="K20" s="8">
        <v>30.5</v>
      </c>
      <c r="L20" s="8">
        <v>32.4</v>
      </c>
      <c r="M20" s="8">
        <v>30.9</v>
      </c>
      <c r="N20" s="7">
        <v>500</v>
      </c>
      <c r="O20" s="8">
        <v>500</v>
      </c>
      <c r="P20" s="7">
        <v>214</v>
      </c>
      <c r="Q20" s="20">
        <f>ROUND((($N$26-$O$26+$R$26+$P$7+$P$8+$P$9+$P$14+$P$18+$P$19+$P$21+$P$22+$P$23+$P$24+$P$25)*J20/100+P20),0)</f>
        <v>929</v>
      </c>
      <c r="R20" s="8">
        <v>0</v>
      </c>
      <c r="S20" s="8">
        <f t="shared" si="2"/>
        <v>1429</v>
      </c>
      <c r="T20" s="8">
        <f t="shared" si="3"/>
        <v>715</v>
      </c>
      <c r="U20" s="2" t="s">
        <v>34</v>
      </c>
    </row>
    <row r="21" ht="15.75" spans="1:20">
      <c r="A21" s="6" t="s">
        <v>43</v>
      </c>
      <c r="B21" s="7">
        <v>0</v>
      </c>
      <c r="C21" s="7">
        <v>4.6</v>
      </c>
      <c r="D21" s="7">
        <v>-1.9</v>
      </c>
      <c r="E21" s="7">
        <v>9.1</v>
      </c>
      <c r="F21" s="7">
        <v>-0.2</v>
      </c>
      <c r="G21" s="8">
        <v>2.8</v>
      </c>
      <c r="H21" s="8">
        <v>3.3</v>
      </c>
      <c r="I21" s="14">
        <f t="shared" si="0"/>
        <v>2.375</v>
      </c>
      <c r="J21" s="8">
        <v>0</v>
      </c>
      <c r="K21" s="8">
        <v>36.4</v>
      </c>
      <c r="L21" s="8">
        <v>46.8</v>
      </c>
      <c r="M21" s="8">
        <v>45.3</v>
      </c>
      <c r="N21" s="7">
        <v>500</v>
      </c>
      <c r="O21" s="8">
        <v>500</v>
      </c>
      <c r="P21" s="7">
        <v>214</v>
      </c>
      <c r="Q21" s="20">
        <v>0</v>
      </c>
      <c r="R21" s="8">
        <v>0</v>
      </c>
      <c r="S21" s="8">
        <f t="shared" si="2"/>
        <v>500</v>
      </c>
      <c r="T21" s="8">
        <f t="shared" si="3"/>
        <v>-214</v>
      </c>
    </row>
    <row r="22" ht="15.75" spans="1:21">
      <c r="A22" s="6" t="s">
        <v>44</v>
      </c>
      <c r="B22" s="7">
        <v>-9.5</v>
      </c>
      <c r="C22" s="7">
        <v>7.2</v>
      </c>
      <c r="D22" s="7">
        <v>1.8</v>
      </c>
      <c r="E22" s="7">
        <v>0</v>
      </c>
      <c r="F22" s="7">
        <v>-14.1</v>
      </c>
      <c r="G22" s="8">
        <v>7.1</v>
      </c>
      <c r="H22" s="8">
        <v>0.3</v>
      </c>
      <c r="I22" s="14">
        <f t="shared" si="0"/>
        <v>1.545</v>
      </c>
      <c r="J22" s="8">
        <v>0</v>
      </c>
      <c r="K22" s="8">
        <v>34.7</v>
      </c>
      <c r="L22" s="8">
        <v>34.2</v>
      </c>
      <c r="M22" s="8">
        <v>33.5</v>
      </c>
      <c r="N22" s="7">
        <v>500</v>
      </c>
      <c r="O22" s="8">
        <v>500</v>
      </c>
      <c r="P22" s="7">
        <v>214</v>
      </c>
      <c r="Q22" s="20">
        <v>0</v>
      </c>
      <c r="R22" s="8">
        <v>0</v>
      </c>
      <c r="S22" s="8">
        <f t="shared" si="2"/>
        <v>500</v>
      </c>
      <c r="T22" s="8">
        <f t="shared" si="3"/>
        <v>-214</v>
      </c>
      <c r="U22" s="2" t="s">
        <v>34</v>
      </c>
    </row>
    <row r="23" ht="15.75" spans="1:21">
      <c r="A23" s="6" t="s">
        <v>45</v>
      </c>
      <c r="B23" s="7">
        <v>17.1</v>
      </c>
      <c r="C23" s="7">
        <v>-9.2</v>
      </c>
      <c r="D23" s="7">
        <v>0</v>
      </c>
      <c r="E23" s="7">
        <v>14.3</v>
      </c>
      <c r="F23" s="7">
        <v>18</v>
      </c>
      <c r="G23" s="8">
        <v>50.5</v>
      </c>
      <c r="H23" s="8">
        <v>0</v>
      </c>
      <c r="I23" s="14">
        <f t="shared" si="0"/>
        <v>14.57</v>
      </c>
      <c r="J23" s="8">
        <v>0</v>
      </c>
      <c r="K23" s="8">
        <v>16.1</v>
      </c>
      <c r="L23" s="8">
        <v>13.7</v>
      </c>
      <c r="M23" s="8">
        <v>13.7</v>
      </c>
      <c r="N23" s="7">
        <v>500</v>
      </c>
      <c r="O23" s="8">
        <v>500</v>
      </c>
      <c r="P23" s="7">
        <v>214</v>
      </c>
      <c r="Q23" s="20">
        <v>0</v>
      </c>
      <c r="R23" s="8">
        <v>0</v>
      </c>
      <c r="S23" s="8">
        <f t="shared" si="2"/>
        <v>500</v>
      </c>
      <c r="T23" s="8">
        <f t="shared" si="3"/>
        <v>-214</v>
      </c>
      <c r="U23" s="2" t="s">
        <v>34</v>
      </c>
    </row>
    <row r="24" ht="15.75" spans="1:21">
      <c r="A24" s="6" t="s">
        <v>46</v>
      </c>
      <c r="B24" s="7">
        <v>37.9</v>
      </c>
      <c r="C24" s="7">
        <v>41.1</v>
      </c>
      <c r="D24" s="7">
        <v>-19</v>
      </c>
      <c r="E24" s="7">
        <v>0</v>
      </c>
      <c r="F24" s="7">
        <v>-17.3</v>
      </c>
      <c r="G24" s="8">
        <v>-21</v>
      </c>
      <c r="H24" s="8">
        <v>0.6</v>
      </c>
      <c r="I24" s="14">
        <f t="shared" si="0"/>
        <v>1.14</v>
      </c>
      <c r="J24" s="8">
        <v>0</v>
      </c>
      <c r="K24" s="8">
        <v>11.3</v>
      </c>
      <c r="L24" s="8">
        <v>14.1</v>
      </c>
      <c r="M24" s="8">
        <v>14.1</v>
      </c>
      <c r="N24" s="7">
        <v>500</v>
      </c>
      <c r="O24" s="8">
        <v>500</v>
      </c>
      <c r="P24" s="7">
        <v>214</v>
      </c>
      <c r="Q24" s="20">
        <v>0</v>
      </c>
      <c r="R24" s="8">
        <v>0</v>
      </c>
      <c r="S24" s="8">
        <f t="shared" si="2"/>
        <v>500</v>
      </c>
      <c r="T24" s="8">
        <f t="shared" si="3"/>
        <v>-214</v>
      </c>
      <c r="U24" s="2" t="s">
        <v>34</v>
      </c>
    </row>
    <row r="25" ht="15.75" spans="1:21">
      <c r="A25" s="6" t="s">
        <v>47</v>
      </c>
      <c r="B25" s="7">
        <v>0.7</v>
      </c>
      <c r="C25" s="7">
        <v>-10.6</v>
      </c>
      <c r="D25" s="7">
        <v>15.7</v>
      </c>
      <c r="E25" s="7">
        <v>-9.1</v>
      </c>
      <c r="F25" s="7">
        <v>17.1</v>
      </c>
      <c r="G25" s="8">
        <v>10.3</v>
      </c>
      <c r="H25" s="8">
        <v>-2.5</v>
      </c>
      <c r="I25" s="14">
        <f t="shared" si="0"/>
        <v>3.185</v>
      </c>
      <c r="J25" s="8">
        <v>0</v>
      </c>
      <c r="K25" s="8">
        <v>20.4</v>
      </c>
      <c r="L25" s="8">
        <v>21.1</v>
      </c>
      <c r="M25" s="8">
        <v>21.1</v>
      </c>
      <c r="N25" s="7">
        <v>500</v>
      </c>
      <c r="O25" s="8">
        <v>500</v>
      </c>
      <c r="P25" s="7">
        <v>214</v>
      </c>
      <c r="Q25" s="20">
        <v>0</v>
      </c>
      <c r="R25" s="8">
        <v>0</v>
      </c>
      <c r="S25" s="8">
        <f t="shared" si="2"/>
        <v>500</v>
      </c>
      <c r="T25" s="8">
        <f t="shared" si="3"/>
        <v>-214</v>
      </c>
      <c r="U25" s="2" t="s">
        <v>34</v>
      </c>
    </row>
    <row r="26" ht="15.75" spans="1:20">
      <c r="A26" s="9" t="s">
        <v>48</v>
      </c>
      <c r="B26" s="9"/>
      <c r="C26" s="9"/>
      <c r="D26" s="9"/>
      <c r="E26" s="9"/>
      <c r="F26" s="9"/>
      <c r="G26" s="9"/>
      <c r="H26" s="9"/>
      <c r="I26" s="16"/>
      <c r="J26" s="17">
        <f>SUM(J5:J25)</f>
        <v>100</v>
      </c>
      <c r="K26" s="6"/>
      <c r="L26" s="6"/>
      <c r="M26" s="6"/>
      <c r="N26" s="7">
        <v>10500</v>
      </c>
      <c r="O26" s="7">
        <f t="shared" ref="O26:T26" si="4">SUM(O5:O25)</f>
        <v>8548</v>
      </c>
      <c r="P26" s="7">
        <v>4500</v>
      </c>
      <c r="Q26" s="20">
        <f t="shared" si="4"/>
        <v>8004</v>
      </c>
      <c r="R26" s="7">
        <f t="shared" si="4"/>
        <v>1552</v>
      </c>
      <c r="S26" s="7">
        <f t="shared" si="4"/>
        <v>16552</v>
      </c>
      <c r="T26" s="8">
        <f t="shared" si="4"/>
        <v>0</v>
      </c>
    </row>
    <row r="27" ht="25.5" customHeight="1" spans="1:20">
      <c r="A27" s="10" t="s">
        <v>49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mergeCells count="11">
    <mergeCell ref="A2:T2"/>
    <mergeCell ref="B3:J3"/>
    <mergeCell ref="K3:M3"/>
    <mergeCell ref="N3:O3"/>
    <mergeCell ref="P3:Q3"/>
    <mergeCell ref="A27:T27"/>
    <mergeCell ref="A3:A4"/>
    <mergeCell ref="R3:R4"/>
    <mergeCell ref="S3:S4"/>
    <mergeCell ref="T3:T4"/>
    <mergeCell ref="U3:U4"/>
  </mergeCells>
  <pageMargins left="0.511805555555556" right="0.275" top="1.25972222222222" bottom="0.66875" header="0.5" footer="0.5"/>
  <pageSetup paperSize="9" scale="75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市生态环境局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罗昭培</dc:creator>
  <cp:lastModifiedBy>张正军</cp:lastModifiedBy>
  <dcterms:created xsi:type="dcterms:W3CDTF">2020-07-07T07:50:00Z</dcterms:created>
  <dcterms:modified xsi:type="dcterms:W3CDTF">2020-11-12T01:52:11Z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